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portunity Matrix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<sst xmlns="http://schemas.openxmlformats.org/spreadsheetml/2006/main" count="113" uniqueCount="102">
  <si>
    <t xml:space="preserve">Serbian Travel — Tourism Market Opportunity Matrix</t>
  </si>
  <si>
    <t xml:space="preserve">12 source markets ranked by composite priority score. Data: SORS UT10 (Jan–Oct 2024), ETC Q1 2025, CBI, US ITA. Site content audit: serbian.travel.</t>
  </si>
  <si>
    <t xml:space="preserve">Rank</t>
  </si>
  <si>
    <t xml:space="preserve">Country</t>
  </si>
  <si>
    <t xml:space="preserve">Arrivals 2024</t>
  </si>
  <si>
    <t xml:space="preserve">Q1 2025 YoY</t>
  </si>
  <si>
    <t xml:space="preserve">Growth Trend</t>
  </si>
  <si>
    <t xml:space="preserve">Avg Spend / Trip (USD)</t>
  </si>
  <si>
    <t xml:space="preserve">Direct Flights to BEG</t>
  </si>
  <si>
    <t xml:space="preserve">Flight Detail</t>
  </si>
  <si>
    <t xml:space="preserve">Site Pages Targeted</t>
  </si>
  <si>
    <t xml:space="preserve">Trip Style</t>
  </si>
  <si>
    <t xml:space="preserve">Volume Score</t>
  </si>
  <si>
    <t xml:space="preserve">Growth Score</t>
  </si>
  <si>
    <t xml:space="preserve">Spend Score</t>
  </si>
  <si>
    <t xml:space="preserve">Content Gap Score</t>
  </si>
  <si>
    <t xml:space="preserve">Flight Access</t>
  </si>
  <si>
    <t xml:space="preserve">Priority Score</t>
  </si>
  <si>
    <t xml:space="preserve">Strategic Notes</t>
  </si>
  <si>
    <t xml:space="preserve">United States</t>
  </si>
  <si>
    <t xml:space="preserve">Flat (long-run rising)</t>
  </si>
  <si>
    <t xml:space="preserve">Yes</t>
  </si>
  <si>
    <t xml:space="preserve">JFK, ORD via Air Serbia</t>
  </si>
  <si>
    <t xml:space="preserve">Heritage + city break + EXPO</t>
  </si>
  <si>
    <t xml:space="preserve">EXPO 2027 driver; highest spend; Air Serbia direct</t>
  </si>
  <si>
    <t xml:space="preserve">Germany</t>
  </si>
  <si>
    <t xml:space="preserve">Flat to slight neg</t>
  </si>
  <si>
    <t xml:space="preserve">12 German airports</t>
  </si>
  <si>
    <t xml:space="preserve">City break + heritage + nightlife</t>
  </si>
  <si>
    <t xml:space="preserve">Top EU source; DACH connector; zero explicit pages</t>
  </si>
  <si>
    <t xml:space="preserve">Australia</t>
  </si>
  <si>
    <t xml:space="preserve">+16.3% Q1</t>
  </si>
  <si>
    <t xml:space="preserve">No</t>
  </si>
  <si>
    <t xml:space="preserve">2-stop min (no direct)</t>
  </si>
  <si>
    <t xml:space="preserve">Heritage + VFR + Balkan circuit</t>
  </si>
  <si>
    <t xml:space="preserve">Fastest growth; large diaspora; long-haul</t>
  </si>
  <si>
    <t xml:space="preserve">Canada</t>
  </si>
  <si>
    <t xml:space="preserve">+7.8% Q1</t>
  </si>
  <si>
    <t xml:space="preserve">EU hub connect</t>
  </si>
  <si>
    <t xml:space="preserve">Strong growth; diaspora; needs hub</t>
  </si>
  <si>
    <t xml:space="preserve">France</t>
  </si>
  <si>
    <t xml:space="preserve">-16.7% Q1</t>
  </si>
  <si>
    <t xml:space="preserve">6 French airports</t>
  </si>
  <si>
    <t xml:space="preserve">City break + heritage + wine</t>
  </si>
  <si>
    <t xml:space="preserve">High spend; underdeveloped on site</t>
  </si>
  <si>
    <t xml:space="preserve">Netherlands</t>
  </si>
  <si>
    <t xml:space="preserve">-5.1% Q1</t>
  </si>
  <si>
    <t xml:space="preserve">AMS, EIN</t>
  </si>
  <si>
    <t xml:space="preserve">City break + cultural heritage</t>
  </si>
  <si>
    <t xml:space="preserve">Resilient Q1; zero pages</t>
  </si>
  <si>
    <t xml:space="preserve">United Kingdom</t>
  </si>
  <si>
    <t xml:space="preserve">-18% Q1 (post-Wizz)</t>
  </si>
  <si>
    <t xml:space="preserve">LHR, LTN</t>
  </si>
  <si>
    <t xml:space="preserve">City break + nightlife + festival</t>
  </si>
  <si>
    <t xml:space="preserve">Wizz Air pullback hit Q1; rebound expected</t>
  </si>
  <si>
    <t xml:space="preserve">Spain</t>
  </si>
  <si>
    <t xml:space="preserve">-21.6% Q1</t>
  </si>
  <si>
    <t xml:space="preserve">6 Spanish airports</t>
  </si>
  <si>
    <t xml:space="preserve">City break + nightlife</t>
  </si>
  <si>
    <t xml:space="preserve">Highest spend per trip; small base</t>
  </si>
  <si>
    <t xml:space="preserve">Austria</t>
  </si>
  <si>
    <t xml:space="preserve">-16.8% Q1</t>
  </si>
  <si>
    <t xml:space="preserve">VIE 35wk, SZG</t>
  </si>
  <si>
    <t xml:space="preserve">City break + diaspora VFR</t>
  </si>
  <si>
    <t xml:space="preserve">Strong diaspora base; DACH market</t>
  </si>
  <si>
    <t xml:space="preserve">Italy</t>
  </si>
  <si>
    <t xml:space="preserve">Flat</t>
  </si>
  <si>
    <t xml:space="preserve">11 Italian airports — most</t>
  </si>
  <si>
    <t xml:space="preserve">City break + heritage + gastronomy</t>
  </si>
  <si>
    <t xml:space="preserve">Most airport connectivity; flat trend</t>
  </si>
  <si>
    <t xml:space="preserve">Switzerland</t>
  </si>
  <si>
    <t xml:space="preserve">-16.9% Q1</t>
  </si>
  <si>
    <t xml:space="preserve">ZRH top-2 route, GVA</t>
  </si>
  <si>
    <t xml:space="preserve">Diaspora VFR + city break + wine</t>
  </si>
  <si>
    <t xml:space="preserve">Diaspora-heavy; DACH</t>
  </si>
  <si>
    <t xml:space="preserve">Belgium</t>
  </si>
  <si>
    <t xml:space="preserve">+21.2% Q1</t>
  </si>
  <si>
    <t xml:space="preserve">BRU only</t>
  </si>
  <si>
    <t xml:space="preserve">City break + heritage</t>
  </si>
  <si>
    <t xml:space="preserve">Highest growth %; small base; EU institutions VFR</t>
  </si>
  <si>
    <t xml:space="preserve">Scoring Methodology</t>
  </si>
  <si>
    <t xml:space="preserve">Formula</t>
  </si>
  <si>
    <t xml:space="preserve">Priority Score = 0.30 × Volume + 0.25 × Growth + 0.20 × Spend + 0.15 × Content Gap + 0.10 × Flight Access</t>
  </si>
  <si>
    <t xml:space="preserve">Volume Score (0–10)</t>
  </si>
  <si>
    <t xml:space="preserve">log10(arrivals) normalized across the 12-market set. Compresses absolute volume so smaller markets remain comparable.</t>
  </si>
  <si>
    <t xml:space="preserve">Growth Score (0–10)</t>
  </si>
  <si>
    <t xml:space="preserve">Q1 2025 YoY index. &gt;110 = 10, 95–110 = 5–10 linear, 85–95 = 2–5 linear, &lt;85 = 2.</t>
  </si>
  <si>
    <t xml:space="preserve">Spend Score (0–10)</t>
  </si>
  <si>
    <t xml:space="preserve">Average spend per trip ÷ max spend in set × 10. USD basis.</t>
  </si>
  <si>
    <t xml:space="preserve">Content Gap Score (0–10)</t>
  </si>
  <si>
    <t xml:space="preserve">10 − (existing market-targeted pages on serbian.travel × 2), floored at 0. All 12 markets currently score 10 (no targeted pages exist).</t>
  </si>
  <si>
    <t xml:space="preserve">Flight Access (0–10)</t>
  </si>
  <si>
    <t xml:space="preserve">Direct flight to BEG = 10. No direct flight = 4. Acts as friction/multiplier.</t>
  </si>
  <si>
    <t xml:space="preserve">Sources</t>
  </si>
  <si>
    <t xml:space="preserve">• SORS UT10 — Statistical Office of the Republic of Serbia, monthly tourism release (Oct 2025): https://publikacije.stat.gov.rs/G2025/pdfE/G20251301.pdf</t>
  </si>
  <si>
    <t xml:space="preserve">• ETC Quarterly Report Q1 2025: https://etc-corporate.org/uploads/2025/05/ETC-Quarterly-Report-Q1-2025-Public-version.pdf</t>
  </si>
  <si>
    <t xml:space="preserve">• CBI European Outbound Tourism Trade Statistics: https://www.cbi.eu/market-information/tourism/trade-statistics</t>
  </si>
  <si>
    <t xml:space="preserve">• US ITA Outbound Travelers Characteristics 2024: https://www.trade.gov/feature-article/us-outbound-travelers-characteristics-2024</t>
  </si>
  <si>
    <t xml:space="preserve">• FlightConnections — Belgrade (BEG): https://www.flightconnections.com/flights-to-belgrade-beg</t>
  </si>
  <si>
    <t xml:space="preserve">• Wikipedia — Tourism in Serbia: https://en.wikipedia.org/wiki/Tourism_in_Serbia</t>
  </si>
  <si>
    <t xml:space="preserve">• EXPO 2027 Belgrade — May–August 2027, 4M+ expected visitors: https://expobelgrade2027.org/en/news/expo-2027-in-facts-and-figures-the-biggest-international-event-in-serbias-history</t>
  </si>
  <si>
    <t xml:space="preserve">• Site content audit: serbian.travel — 101 published English pages, zero market-targeted landing pages as of analysis date.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</si>
</sst>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+0.0%;\-0.0%;0.0%"/>
    <numFmt numFmtId="167" formatCode="\$#,##0"/>
    <numFmt numFmtId="168" formatCode="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1696F"/>
      <name val="Calibri"/>
      <family val="0"/>
      <charset val="1"/>
    </font>
    <font>
      <i val="true"/>
      <sz val="10"/>
      <color rgb="FF7A7974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01696F"/>
      <name val="Calibri"/>
      <family val="0"/>
      <charset val="1"/>
    </font>
    <font>
      <b val="true"/>
      <sz val="10"/>
      <color rgb="FF28251D"/>
      <name val="Calibri"/>
      <family val="0"/>
      <charset val="1"/>
    </font>
    <font>
      <sz val="10"/>
      <color rgb="FF28251D"/>
      <name val="Calibri"/>
      <family val="0"/>
      <charset val="1"/>
    </font>
    <font>
      <sz val="9"/>
      <color rgb="FF7A7974"/>
      <name val="Calibri"/>
      <family val="0"/>
      <charset val="1"/>
    </font>
    <font>
      <b val="true"/>
      <sz val="11"/>
      <color rgb="FF01696F"/>
      <name val="Calibri"/>
      <family val="0"/>
      <charset val="1"/>
    </font>
    <font>
      <sz val="9"/>
      <color rgb="FF28251D"/>
      <name val="Calibri"/>
      <family val="0"/>
      <charset val="1"/>
    </font>
    <font>
      <b val="true"/>
      <sz val="13"/>
      <color rgb="FF01696F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1696F"/>
        <bgColor rgb="FF008080"/>
      </patternFill>
    </fill>
    <fill>
      <patternFill patternType="solid">
        <fgColor rgb="FFF9F8F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96F"/>
      <rgbColor rgb="FFD4D1CA"/>
      <rgbColor rgb="FF7A7974"/>
      <rgbColor rgb="FF9999FF"/>
      <rgbColor rgb="FF993366"/>
      <rgbColor rgb="FFF9F8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51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7"/>
    <col collapsed="false" customWidth="true" hidden="false" outlineLevel="0" max="3" min="3" style="0" width="16"/>
    <col collapsed="false" customWidth="true" hidden="false" outlineLevel="0" max="5" min="4" style="0" width="14"/>
    <col collapsed="false" customWidth="true" hidden="false" outlineLevel="0" max="6" min="6" style="0" width="24"/>
    <col collapsed="false" customWidth="true" hidden="false" outlineLevel="0" max="8" min="7" style="0" width="18"/>
    <col collapsed="false" customWidth="true" hidden="false" outlineLevel="0" max="9" min="9" style="0" width="26"/>
    <col collapsed="false" customWidth="true" hidden="false" outlineLevel="0" max="10" min="10" style="0" width="16"/>
    <col collapsed="false" customWidth="true" hidden="false" outlineLevel="0" max="11" min="11" style="0" width="30"/>
    <col collapsed="false" customWidth="true" hidden="false" outlineLevel="0" max="14" min="12" style="0" width="13"/>
    <col collapsed="false" customWidth="true" hidden="false" outlineLevel="0" max="15" min="15" style="0" width="16"/>
    <col collapsed="false" customWidth="true" hidden="false" outlineLevel="0" max="16" min="16" style="0" width="13"/>
    <col collapsed="false" customWidth="true" hidden="false" outlineLevel="0" max="17" min="17" style="0" width="14"/>
    <col collapsed="false" customWidth="true" hidden="false" outlineLevel="0" max="18" min="18" style="0" width="38"/>
  </cols>
  <sheetData>
    <row r="2" customFormat="false" ht="25.5" hidden="false" customHeight="true" outlineLevel="0" collapsed="false">
      <c r="B2" s="1" t="s">
        <v>0</v>
      </c>
    </row>
    <row r="3" customFormat="false" ht="15.75" hidden="false" customHeight="true" outlineLevel="0" collapsed="false">
      <c r="B3" s="2" t="s">
        <v>1</v>
      </c>
    </row>
    <row r="5" customFormat="false" ht="37.5" hidden="false" customHeight="tru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</row>
    <row r="6" customFormat="false" ht="48" hidden="false" customHeight="true" outlineLevel="0" collapsed="false">
      <c r="B6" s="4" t="n">
        <v>1</v>
      </c>
      <c r="C6" s="5" t="s">
        <v>19</v>
      </c>
      <c r="D6" s="6" t="n">
        <v>167500</v>
      </c>
      <c r="E6" s="7" t="n">
        <v>-0.00799999999999997</v>
      </c>
      <c r="F6" s="8" t="s">
        <v>20</v>
      </c>
      <c r="G6" s="9" t="n">
        <v>1907</v>
      </c>
      <c r="H6" s="10" t="s">
        <v>21</v>
      </c>
      <c r="I6" s="8" t="s">
        <v>22</v>
      </c>
      <c r="J6" s="10" t="n">
        <v>0</v>
      </c>
      <c r="K6" s="8" t="s">
        <v>23</v>
      </c>
      <c r="L6" s="11" t="n">
        <f aca="false">(LOG10(D6)-LOG10(MIN($D$6:$D$17)))/(LOG10(MAX($D$6:$D$17))-LOG10(MIN($D$6:$D$17)))*10</f>
        <v>10</v>
      </c>
      <c r="M6" s="11" t="n">
        <f aca="false">IF((E6*100+100)&gt;110,10,IF((E6*100+100)&gt;=95,5+(((E6*100+100)-95)/15)*5,IF((E6*100+100)&gt;=85,2+(((E6*100+100)-85)/10)*3,2)))</f>
        <v>6.4</v>
      </c>
      <c r="N6" s="11" t="n">
        <f aca="false">G6/MAX($G$6:$G$17)*10</f>
        <v>9.15946205571566</v>
      </c>
      <c r="O6" s="11" t="n">
        <f aca="false">MAX(0,10-J6*2)</f>
        <v>10</v>
      </c>
      <c r="P6" s="11" t="n">
        <f aca="false">IF(H6="Yes",10,4)</f>
        <v>10</v>
      </c>
      <c r="Q6" s="12" t="n">
        <f aca="false">0.3*L6+0.25*M6+0.2*N6+0.15*O6+0.1*P6</f>
        <v>8.93189241114313</v>
      </c>
      <c r="R6" s="13" t="s">
        <v>24</v>
      </c>
    </row>
    <row r="7" customFormat="false" ht="48" hidden="false" customHeight="true" outlineLevel="0" collapsed="false">
      <c r="B7" s="14" t="n">
        <v>2</v>
      </c>
      <c r="C7" s="15" t="s">
        <v>25</v>
      </c>
      <c r="D7" s="16" t="n">
        <v>130485</v>
      </c>
      <c r="E7" s="17" t="n">
        <v>-0.01</v>
      </c>
      <c r="F7" s="18" t="s">
        <v>26</v>
      </c>
      <c r="G7" s="19" t="n">
        <v>1426</v>
      </c>
      <c r="H7" s="20" t="s">
        <v>21</v>
      </c>
      <c r="I7" s="18" t="s">
        <v>27</v>
      </c>
      <c r="J7" s="20" t="n">
        <v>0</v>
      </c>
      <c r="K7" s="18" t="s">
        <v>28</v>
      </c>
      <c r="L7" s="21" t="n">
        <f aca="false">(LOG10(D7)-LOG10(MIN($D$6:$D$17)))/(LOG10(MAX($D$6:$D$17))-LOG10(MIN($D$6:$D$17)))*10</f>
        <v>8.61785786818616</v>
      </c>
      <c r="M7" s="21" t="n">
        <f aca="false">IF((E7*100+100)&gt;110,10,IF((E7*100+100)&gt;=95,5+(((E7*100+100)-95)/15)*5,IF((E7*100+100)&gt;=85,2+(((E7*100+100)-85)/10)*3,2)))</f>
        <v>6.33333333333333</v>
      </c>
      <c r="N7" s="21" t="n">
        <f aca="false">G7/MAX($G$6:$G$17)*10</f>
        <v>6.84918347742555</v>
      </c>
      <c r="O7" s="21" t="n">
        <f aca="false">MAX(0,10-J7*2)</f>
        <v>10</v>
      </c>
      <c r="P7" s="21" t="n">
        <f aca="false">IF(H7="Yes",10,4)</f>
        <v>10</v>
      </c>
      <c r="Q7" s="22" t="n">
        <f aca="false">0.3*L7+0.25*M7+0.2*N7+0.15*O7+0.1*P7</f>
        <v>8.03852738927429</v>
      </c>
      <c r="R7" s="23" t="s">
        <v>29</v>
      </c>
    </row>
    <row r="8" customFormat="false" ht="48" hidden="false" customHeight="true" outlineLevel="0" collapsed="false">
      <c r="B8" s="4" t="n">
        <v>3</v>
      </c>
      <c r="C8" s="5" t="s">
        <v>30</v>
      </c>
      <c r="D8" s="6" t="n">
        <v>58500</v>
      </c>
      <c r="E8" s="7" t="n">
        <v>0.163</v>
      </c>
      <c r="F8" s="8" t="s">
        <v>31</v>
      </c>
      <c r="G8" s="9" t="n">
        <v>1600</v>
      </c>
      <c r="H8" s="10" t="s">
        <v>32</v>
      </c>
      <c r="I8" s="8" t="s">
        <v>33</v>
      </c>
      <c r="J8" s="10" t="n">
        <v>0</v>
      </c>
      <c r="K8" s="8" t="s">
        <v>34</v>
      </c>
      <c r="L8" s="11" t="n">
        <f aca="false">(LOG10(D8)-LOG10(MIN($D$6:$D$17)))/(LOG10(MAX($D$6:$D$17))-LOG10(MIN($D$6:$D$17)))*10</f>
        <v>4.17778314202656</v>
      </c>
      <c r="M8" s="11" t="n">
        <f aca="false">IF((E8*100+100)&gt;110,10,IF((E8*100+100)&gt;=95,5+(((E8*100+100)-95)/15)*5,IF((E8*100+100)&gt;=85,2+(((E8*100+100)-85)/10)*3,2)))</f>
        <v>10</v>
      </c>
      <c r="N8" s="11" t="n">
        <f aca="false">G8/MAX($G$6:$G$17)*10</f>
        <v>7.68491834774256</v>
      </c>
      <c r="O8" s="11" t="n">
        <f aca="false">MAX(0,10-J8*2)</f>
        <v>10</v>
      </c>
      <c r="P8" s="11" t="n">
        <f aca="false">IF(H8="Yes",10,4)</f>
        <v>4</v>
      </c>
      <c r="Q8" s="12" t="n">
        <f aca="false">0.3*L8+0.25*M8+0.2*N8+0.15*O8+0.1*P8</f>
        <v>7.19031861215648</v>
      </c>
      <c r="R8" s="13" t="s">
        <v>35</v>
      </c>
    </row>
    <row r="9" customFormat="false" ht="48" hidden="false" customHeight="true" outlineLevel="0" collapsed="false">
      <c r="B9" s="14" t="n">
        <v>4</v>
      </c>
      <c r="C9" s="15" t="s">
        <v>36</v>
      </c>
      <c r="D9" s="16" t="n">
        <v>45000</v>
      </c>
      <c r="E9" s="17" t="n">
        <v>0.078</v>
      </c>
      <c r="F9" s="18" t="s">
        <v>37</v>
      </c>
      <c r="G9" s="19" t="n">
        <v>1780</v>
      </c>
      <c r="H9" s="20" t="s">
        <v>32</v>
      </c>
      <c r="I9" s="18" t="s">
        <v>38</v>
      </c>
      <c r="J9" s="20" t="n">
        <v>0</v>
      </c>
      <c r="K9" s="18" t="s">
        <v>34</v>
      </c>
      <c r="L9" s="21" t="n">
        <f aca="false">(LOG10(D9)-LOG10(MIN($D$6:$D$17)))/(LOG10(MAX($D$6:$D$17))-LOG10(MIN($D$6:$D$17)))*10</f>
        <v>2.72568744926788</v>
      </c>
      <c r="M9" s="21" t="n">
        <f aca="false">IF((E9*100+100)&gt;110,10,IF((E9*100+100)&gt;=95,5+(((E9*100+100)-95)/15)*5,IF((E9*100+100)&gt;=85,2+(((E9*100+100)-85)/10)*3,2)))</f>
        <v>9.26666666666667</v>
      </c>
      <c r="N9" s="21" t="n">
        <f aca="false">G9/MAX($G$6:$G$17)*10</f>
        <v>8.54947166186359</v>
      </c>
      <c r="O9" s="21" t="n">
        <f aca="false">MAX(0,10-J9*2)</f>
        <v>10</v>
      </c>
      <c r="P9" s="21" t="n">
        <f aca="false">IF(H9="Yes",10,4)</f>
        <v>4</v>
      </c>
      <c r="Q9" s="22" t="n">
        <f aca="false">0.3*L9+0.25*M9+0.2*N9+0.15*O9+0.1*P9</f>
        <v>6.74426723381975</v>
      </c>
      <c r="R9" s="23" t="s">
        <v>39</v>
      </c>
    </row>
    <row r="10" customFormat="false" ht="48" hidden="false" customHeight="true" outlineLevel="0" collapsed="false">
      <c r="B10" s="4" t="n">
        <v>5</v>
      </c>
      <c r="C10" s="5" t="s">
        <v>40</v>
      </c>
      <c r="D10" s="6" t="n">
        <v>102500</v>
      </c>
      <c r="E10" s="7" t="n">
        <v>-0.167</v>
      </c>
      <c r="F10" s="8" t="s">
        <v>41</v>
      </c>
      <c r="G10" s="9" t="n">
        <v>1521</v>
      </c>
      <c r="H10" s="10" t="s">
        <v>21</v>
      </c>
      <c r="I10" s="8" t="s">
        <v>42</v>
      </c>
      <c r="J10" s="10" t="n">
        <v>0</v>
      </c>
      <c r="K10" s="8" t="s">
        <v>43</v>
      </c>
      <c r="L10" s="11" t="n">
        <f aca="false">(LOG10(D10)-LOG10(MIN($D$6:$D$17)))/(LOG10(MAX($D$6:$D$17))-LOG10(MIN($D$6:$D$17)))*10</f>
        <v>7.28181716885486</v>
      </c>
      <c r="M10" s="11" t="n">
        <f aca="false">IF((E10*100+100)&gt;110,10,IF((E10*100+100)&gt;=95,5+(((E10*100+100)-95)/15)*5,IF((E10*100+100)&gt;=85,2+(((E10*100+100)-85)/10)*3,2)))</f>
        <v>2</v>
      </c>
      <c r="N10" s="11" t="n">
        <f aca="false">G10/MAX($G$6:$G$17)*10</f>
        <v>7.30547550432277</v>
      </c>
      <c r="O10" s="11" t="n">
        <f aca="false">MAX(0,10-J10*2)</f>
        <v>10</v>
      </c>
      <c r="P10" s="11" t="n">
        <f aca="false">IF(H10="Yes",10,4)</f>
        <v>10</v>
      </c>
      <c r="Q10" s="12" t="n">
        <f aca="false">0.3*L10+0.25*M10+0.2*N10+0.15*O10+0.1*P10</f>
        <v>6.64564025152101</v>
      </c>
      <c r="R10" s="13" t="s">
        <v>44</v>
      </c>
    </row>
    <row r="11" customFormat="false" ht="48" hidden="false" customHeight="true" outlineLevel="0" collapsed="false">
      <c r="B11" s="14" t="n">
        <v>6</v>
      </c>
      <c r="C11" s="15" t="s">
        <v>45</v>
      </c>
      <c r="D11" s="16" t="n">
        <v>88000</v>
      </c>
      <c r="E11" s="17" t="n">
        <v>-0.0509999999999999</v>
      </c>
      <c r="F11" s="18" t="s">
        <v>46</v>
      </c>
      <c r="G11" s="19" t="n">
        <v>853</v>
      </c>
      <c r="H11" s="20" t="s">
        <v>21</v>
      </c>
      <c r="I11" s="18" t="s">
        <v>47</v>
      </c>
      <c r="J11" s="20" t="n">
        <v>0</v>
      </c>
      <c r="K11" s="18" t="s">
        <v>48</v>
      </c>
      <c r="L11" s="21" t="n">
        <f aca="false">(LOG10(D11)-LOG10(MIN($D$6:$D$17)))/(LOG10(MAX($D$6:$D$17))-LOG10(MIN($D$6:$D$17)))*10</f>
        <v>6.43763846564886</v>
      </c>
      <c r="M11" s="21" t="n">
        <f aca="false">IF((E11*100+100)&gt;110,10,IF((E11*100+100)&gt;=95,5+(((E11*100+100)-95)/15)*5,IF((E11*100+100)&gt;=85,2+(((E11*100+100)-85)/10)*3,2)))</f>
        <v>4.97</v>
      </c>
      <c r="N11" s="21" t="n">
        <f aca="false">G11/MAX($G$6:$G$17)*10</f>
        <v>4.09702209414025</v>
      </c>
      <c r="O11" s="21" t="n">
        <f aca="false">MAX(0,10-J11*2)</f>
        <v>10</v>
      </c>
      <c r="P11" s="21" t="n">
        <f aca="false">IF(H11="Yes",10,4)</f>
        <v>10</v>
      </c>
      <c r="Q11" s="22" t="n">
        <f aca="false">0.3*L11+0.25*M11+0.2*N11+0.15*O11+0.1*P11</f>
        <v>6.49319595852271</v>
      </c>
      <c r="R11" s="23" t="s">
        <v>49</v>
      </c>
    </row>
    <row r="12" customFormat="false" ht="48" hidden="false" customHeight="true" outlineLevel="0" collapsed="false">
      <c r="B12" s="4" t="n">
        <v>7</v>
      </c>
      <c r="C12" s="5" t="s">
        <v>50</v>
      </c>
      <c r="D12" s="6" t="n">
        <v>115000</v>
      </c>
      <c r="E12" s="7" t="n">
        <v>-0.18</v>
      </c>
      <c r="F12" s="8" t="s">
        <v>51</v>
      </c>
      <c r="G12" s="9" t="n">
        <v>1070</v>
      </c>
      <c r="H12" s="10" t="s">
        <v>21</v>
      </c>
      <c r="I12" s="8" t="s">
        <v>52</v>
      </c>
      <c r="J12" s="10" t="n">
        <v>0</v>
      </c>
      <c r="K12" s="8" t="s">
        <v>53</v>
      </c>
      <c r="L12" s="11" t="n">
        <f aca="false">(LOG10(D12)-LOG10(MIN($D$6:$D$17)))/(LOG10(MAX($D$6:$D$17))-LOG10(MIN($D$6:$D$17)))*10</f>
        <v>7.91868621231341</v>
      </c>
      <c r="M12" s="11" t="n">
        <f aca="false">IF((E12*100+100)&gt;110,10,IF((E12*100+100)&gt;=95,5+(((E12*100+100)-95)/15)*5,IF((E12*100+100)&gt;=85,2+(((E12*100+100)-85)/10)*3,2)))</f>
        <v>2</v>
      </c>
      <c r="N12" s="11" t="n">
        <f aca="false">G12/MAX($G$6:$G$17)*10</f>
        <v>5.13928914505283</v>
      </c>
      <c r="O12" s="11" t="n">
        <f aca="false">MAX(0,10-J12*2)</f>
        <v>10</v>
      </c>
      <c r="P12" s="11" t="n">
        <f aca="false">IF(H12="Yes",10,4)</f>
        <v>10</v>
      </c>
      <c r="Q12" s="12" t="n">
        <f aca="false">0.3*L12+0.25*M12+0.2*N12+0.15*O12+0.1*P12</f>
        <v>6.40346369270459</v>
      </c>
      <c r="R12" s="13" t="s">
        <v>54</v>
      </c>
    </row>
    <row r="13" customFormat="false" ht="48" hidden="false" customHeight="true" outlineLevel="0" collapsed="false">
      <c r="B13" s="14" t="n">
        <v>8</v>
      </c>
      <c r="C13" s="15" t="s">
        <v>55</v>
      </c>
      <c r="D13" s="16" t="n">
        <v>60500</v>
      </c>
      <c r="E13" s="17" t="n">
        <v>-0.216</v>
      </c>
      <c r="F13" s="18" t="s">
        <v>56</v>
      </c>
      <c r="G13" s="19" t="n">
        <v>2082</v>
      </c>
      <c r="H13" s="20" t="s">
        <v>21</v>
      </c>
      <c r="I13" s="18" t="s">
        <v>57</v>
      </c>
      <c r="J13" s="20" t="n">
        <v>0</v>
      </c>
      <c r="K13" s="18" t="s">
        <v>58</v>
      </c>
      <c r="L13" s="21" t="n">
        <f aca="false">(LOG10(D13)-LOG10(MIN($D$6:$D$17)))/(LOG10(MAX($D$6:$D$17))-LOG10(MIN($D$6:$D$17)))*10</f>
        <v>4.3638394856579</v>
      </c>
      <c r="M13" s="21" t="n">
        <f aca="false">IF((E13*100+100)&gt;110,10,IF((E13*100+100)&gt;=95,5+(((E13*100+100)-95)/15)*5,IF((E13*100+100)&gt;=85,2+(((E13*100+100)-85)/10)*3,2)))</f>
        <v>2</v>
      </c>
      <c r="N13" s="21" t="n">
        <f aca="false">G13/MAX($G$6:$G$17)*10</f>
        <v>10</v>
      </c>
      <c r="O13" s="21" t="n">
        <f aca="false">MAX(0,10-J13*2)</f>
        <v>10</v>
      </c>
      <c r="P13" s="21" t="n">
        <f aca="false">IF(H13="Yes",10,4)</f>
        <v>10</v>
      </c>
      <c r="Q13" s="22" t="n">
        <f aca="false">0.3*L13+0.25*M13+0.2*N13+0.15*O13+0.1*P13</f>
        <v>6.30915184569737</v>
      </c>
      <c r="R13" s="23" t="s">
        <v>59</v>
      </c>
    </row>
    <row r="14" customFormat="false" ht="48" hidden="false" customHeight="true" outlineLevel="0" collapsed="false">
      <c r="B14" s="4" t="n">
        <v>9</v>
      </c>
      <c r="C14" s="5" t="s">
        <v>60</v>
      </c>
      <c r="D14" s="6" t="n">
        <v>112000</v>
      </c>
      <c r="E14" s="7" t="n">
        <v>-0.168</v>
      </c>
      <c r="F14" s="8" t="s">
        <v>61</v>
      </c>
      <c r="G14" s="9" t="n">
        <v>941</v>
      </c>
      <c r="H14" s="10" t="s">
        <v>21</v>
      </c>
      <c r="I14" s="8" t="s">
        <v>62</v>
      </c>
      <c r="J14" s="10" t="n">
        <v>0</v>
      </c>
      <c r="K14" s="8" t="s">
        <v>63</v>
      </c>
      <c r="L14" s="11" t="n">
        <f aca="false">(LOG10(D14)-LOG10(MIN($D$6:$D$17)))/(LOG10(MAX($D$6:$D$17))-LOG10(MIN($D$6:$D$17)))*10</f>
        <v>7.77238725345117</v>
      </c>
      <c r="M14" s="11" t="n">
        <f aca="false">IF((E14*100+100)&gt;110,10,IF((E14*100+100)&gt;=95,5+(((E14*100+100)-95)/15)*5,IF((E14*100+100)&gt;=85,2+(((E14*100+100)-85)/10)*3,2)))</f>
        <v>2</v>
      </c>
      <c r="N14" s="11" t="n">
        <f aca="false">G14/MAX($G$6:$G$17)*10</f>
        <v>4.51969260326609</v>
      </c>
      <c r="O14" s="11" t="n">
        <f aca="false">MAX(0,10-J14*2)</f>
        <v>10</v>
      </c>
      <c r="P14" s="11" t="n">
        <f aca="false">IF(H14="Yes",10,4)</f>
        <v>10</v>
      </c>
      <c r="Q14" s="12" t="n">
        <f aca="false">0.3*L14+0.25*M14+0.2*N14+0.15*O14+0.1*P14</f>
        <v>6.23565469668857</v>
      </c>
      <c r="R14" s="13" t="s">
        <v>64</v>
      </c>
    </row>
    <row r="15" customFormat="false" ht="48" hidden="false" customHeight="true" outlineLevel="0" collapsed="false">
      <c r="B15" s="14" t="n">
        <v>10</v>
      </c>
      <c r="C15" s="15" t="s">
        <v>65</v>
      </c>
      <c r="D15" s="16" t="n">
        <v>52182</v>
      </c>
      <c r="E15" s="17" t="n">
        <v>0</v>
      </c>
      <c r="F15" s="18" t="s">
        <v>66</v>
      </c>
      <c r="G15" s="19" t="n">
        <v>1029</v>
      </c>
      <c r="H15" s="20" t="s">
        <v>21</v>
      </c>
      <c r="I15" s="18" t="s">
        <v>67</v>
      </c>
      <c r="J15" s="20" t="n">
        <v>0</v>
      </c>
      <c r="K15" s="18" t="s">
        <v>68</v>
      </c>
      <c r="L15" s="21" t="n">
        <f aca="false">(LOG10(D15)-LOG10(MIN($D$6:$D$17)))/(LOG10(MAX($D$6:$D$17))-LOG10(MIN($D$6:$D$17)))*10</f>
        <v>3.54523214444143</v>
      </c>
      <c r="M15" s="21" t="n">
        <f aca="false">IF((E15*100+100)&gt;110,10,IF((E15*100+100)&gt;=95,5+(((E15*100+100)-95)/15)*5,IF((E15*100+100)&gt;=85,2+(((E15*100+100)-85)/10)*3,2)))</f>
        <v>6.66666666666667</v>
      </c>
      <c r="N15" s="21" t="n">
        <f aca="false">G15/MAX($G$6:$G$17)*10</f>
        <v>4.94236311239193</v>
      </c>
      <c r="O15" s="21" t="n">
        <f aca="false">MAX(0,10-J15*2)</f>
        <v>10</v>
      </c>
      <c r="P15" s="21" t="n">
        <f aca="false">IF(H15="Yes",10,4)</f>
        <v>10</v>
      </c>
      <c r="Q15" s="22" t="n">
        <f aca="false">0.3*L15+0.25*M15+0.2*N15+0.15*O15+0.1*P15</f>
        <v>6.21870893247748</v>
      </c>
      <c r="R15" s="23" t="s">
        <v>69</v>
      </c>
    </row>
    <row r="16" customFormat="false" ht="48" hidden="false" customHeight="true" outlineLevel="0" collapsed="false">
      <c r="B16" s="4" t="n">
        <v>11</v>
      </c>
      <c r="C16" s="5" t="s">
        <v>70</v>
      </c>
      <c r="D16" s="6" t="n">
        <v>84500</v>
      </c>
      <c r="E16" s="7" t="n">
        <v>-0.169</v>
      </c>
      <c r="F16" s="8" t="s">
        <v>71</v>
      </c>
      <c r="G16" s="9" t="n">
        <v>1138</v>
      </c>
      <c r="H16" s="10" t="s">
        <v>21</v>
      </c>
      <c r="I16" s="8" t="s">
        <v>72</v>
      </c>
      <c r="J16" s="10" t="n">
        <v>0</v>
      </c>
      <c r="K16" s="8" t="s">
        <v>73</v>
      </c>
      <c r="L16" s="11" t="n">
        <f aca="false">(LOG10(D16)-LOG10(MIN($D$6:$D$17)))/(LOG10(MAX($D$6:$D$17))-LOG10(MIN($D$6:$D$17)))*10</f>
        <v>6.21301294142161</v>
      </c>
      <c r="M16" s="11" t="n">
        <f aca="false">IF((E16*100+100)&gt;110,10,IF((E16*100+100)&gt;=95,5+(((E16*100+100)-95)/15)*5,IF((E16*100+100)&gt;=85,2+(((E16*100+100)-85)/10)*3,2)))</f>
        <v>2</v>
      </c>
      <c r="N16" s="11" t="n">
        <f aca="false">G16/MAX($G$6:$G$17)*10</f>
        <v>5.46589817483189</v>
      </c>
      <c r="O16" s="11" t="n">
        <f aca="false">MAX(0,10-J16*2)</f>
        <v>10</v>
      </c>
      <c r="P16" s="11" t="n">
        <f aca="false">IF(H16="Yes",10,4)</f>
        <v>10</v>
      </c>
      <c r="Q16" s="12" t="n">
        <f aca="false">0.3*L16+0.25*M16+0.2*N16+0.15*O16+0.1*P16</f>
        <v>5.95708351739286</v>
      </c>
      <c r="R16" s="13" t="s">
        <v>74</v>
      </c>
    </row>
    <row r="17" customFormat="false" ht="48" hidden="false" customHeight="true" outlineLevel="0" collapsed="false">
      <c r="B17" s="14" t="n">
        <v>12</v>
      </c>
      <c r="C17" s="15" t="s">
        <v>75</v>
      </c>
      <c r="D17" s="16" t="n">
        <v>27500</v>
      </c>
      <c r="E17" s="17" t="n">
        <v>0.212</v>
      </c>
      <c r="F17" s="18" t="s">
        <v>76</v>
      </c>
      <c r="G17" s="19" t="n">
        <v>850</v>
      </c>
      <c r="H17" s="20" t="s">
        <v>21</v>
      </c>
      <c r="I17" s="18" t="s">
        <v>77</v>
      </c>
      <c r="J17" s="20" t="n">
        <v>0</v>
      </c>
      <c r="K17" s="18" t="s">
        <v>78</v>
      </c>
      <c r="L17" s="21" t="n">
        <f aca="false">(LOG10(D17)-LOG10(MIN($D$6:$D$17)))/(LOG10(MAX($D$6:$D$17))-LOG10(MIN($D$6:$D$17)))*10</f>
        <v>0</v>
      </c>
      <c r="M17" s="21" t="n">
        <f aca="false">IF((E17*100+100)&gt;110,10,IF((E17*100+100)&gt;=95,5+(((E17*100+100)-95)/15)*5,IF((E17*100+100)&gt;=85,2+(((E17*100+100)-85)/10)*3,2)))</f>
        <v>10</v>
      </c>
      <c r="N17" s="21" t="n">
        <f aca="false">G17/MAX($G$6:$G$17)*10</f>
        <v>4.08261287223823</v>
      </c>
      <c r="O17" s="21" t="n">
        <f aca="false">MAX(0,10-J17*2)</f>
        <v>10</v>
      </c>
      <c r="P17" s="21" t="n">
        <f aca="false">IF(H17="Yes",10,4)</f>
        <v>10</v>
      </c>
      <c r="Q17" s="22" t="n">
        <f aca="false">0.3*L17+0.25*M17+0.2*N17+0.15*O17+0.1*P17</f>
        <v>5.81652257444765</v>
      </c>
      <c r="R17" s="23" t="s">
        <v>79</v>
      </c>
    </row>
    <row r="20" customFormat="false" ht="16.15" hidden="false" customHeight="false" outlineLevel="0" collapsed="false">
      <c r="B20" s="24" t="s">
        <v>80</v>
      </c>
    </row>
    <row r="21" customFormat="false" ht="30" hidden="false" customHeight="true" outlineLevel="0" collapsed="false">
      <c r="B21" s="25" t="s">
        <v>81</v>
      </c>
      <c r="C21" s="26" t="s">
        <v>82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customFormat="false" ht="30" hidden="false" customHeight="true" outlineLevel="0" collapsed="false">
      <c r="B22" s="25" t="s">
        <v>83</v>
      </c>
      <c r="C22" s="26" t="s">
        <v>84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customFormat="false" ht="30" hidden="false" customHeight="true" outlineLevel="0" collapsed="false">
      <c r="B23" s="25" t="s">
        <v>85</v>
      </c>
      <c r="C23" s="26" t="s">
        <v>86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customFormat="false" ht="30" hidden="false" customHeight="true" outlineLevel="0" collapsed="false">
      <c r="B24" s="25" t="s">
        <v>87</v>
      </c>
      <c r="C24" s="26" t="s">
        <v>88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customFormat="false" ht="30" hidden="false" customHeight="true" outlineLevel="0" collapsed="false">
      <c r="B25" s="25" t="s">
        <v>89</v>
      </c>
      <c r="C25" s="26" t="s">
        <v>90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customFormat="false" ht="30" hidden="false" customHeight="true" outlineLevel="0" collapsed="false">
      <c r="B26" s="25" t="s">
        <v>91</v>
      </c>
      <c r="C26" s="26" t="s">
        <v>92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8" customFormat="false" ht="16.15" hidden="false" customHeight="false" outlineLevel="0" collapsed="false">
      <c r="B28" s="24" t="s">
        <v>93</v>
      </c>
    </row>
    <row r="29" customFormat="false" ht="27.75" hidden="false" customHeight="true" outlineLevel="0" collapsed="false">
      <c r="B29" s="27" t="s">
        <v>94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customFormat="false" ht="27.75" hidden="false" customHeight="true" outlineLevel="0" collapsed="false">
      <c r="B30" s="27" t="s">
        <v>95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customFormat="false" ht="27.75" hidden="false" customHeight="true" outlineLevel="0" collapsed="false">
      <c r="B31" s="27" t="s">
        <v>96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customFormat="false" ht="27.75" hidden="false" customHeight="true" outlineLevel="0" collapsed="false">
      <c r="B32" s="27" t="s">
        <v>97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customFormat="false" ht="27.75" hidden="false" customHeight="true" outlineLevel="0" collapsed="false">
      <c r="B33" s="27" t="s">
        <v>98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customFormat="false" ht="27.75" hidden="false" customHeight="true" outlineLevel="0" collapsed="false">
      <c r="B34" s="27" t="s">
        <v>99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customFormat="false" ht="27.75" hidden="false" customHeight="true" outlineLevel="0" collapsed="false">
      <c r="B35" s="27" t="s">
        <v>100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customFormat="false" ht="27.75" hidden="false" customHeight="true" outlineLevel="0" collapsed="false">
      <c r="B36" s="27" t="s">
        <v>101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</sheetData>
  <mergeCells count="14">
    <mergeCell ref="C21:R21"/>
    <mergeCell ref="C22:R22"/>
    <mergeCell ref="C23:R23"/>
    <mergeCell ref="C24:R24"/>
    <mergeCell ref="C25:R25"/>
    <mergeCell ref="C26:R26"/>
    <mergeCell ref="B29:R29"/>
    <mergeCell ref="B30:R30"/>
    <mergeCell ref="B31:R31"/>
    <mergeCell ref="B32:R32"/>
    <mergeCell ref="B33:R33"/>
    <mergeCell ref="B34:R34"/>
    <mergeCell ref="B35:R35"/>
    <mergeCell ref="B36:R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2026-05-23T09:55:55Z</dcterms:created>
  <dc:creator>openpyxl</dc:creator>
  <dc:description/>
  <dc:language>en-US</dc:language>
  <cp:lastModifiedBy/>
  <dcterms:modified xsi:type="dcterms:W3CDTF">2026-05-23T09:55:55Z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